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ffaniarnold/Desktop/"/>
    </mc:Choice>
  </mc:AlternateContent>
  <xr:revisionPtr revIDLastSave="0" documentId="8_{F3444577-9215-1147-A463-FAFAF1B3791F}" xr6:coauthVersionLast="47" xr6:coauthVersionMax="47" xr10:uidLastSave="{00000000-0000-0000-0000-000000000000}"/>
  <bookViews>
    <workbookView xWindow="-7360" yWindow="-28800" windowWidth="51200" windowHeight="28800" activeTab="1" xr2:uid="{00000000-000D-0000-FFFF-FFFF00000000}"/>
  </bookViews>
  <sheets>
    <sheet name="HUCFO" sheetId="10" r:id="rId1"/>
    <sheet name="Instructions" sheetId="11" r:id="rId2"/>
    <sheet name="Revenue" sheetId="2" r:id="rId3"/>
    <sheet name="Profit" sheetId="3" r:id="rId4"/>
    <sheet name="Cash Flow" sheetId="4" r:id="rId5"/>
    <sheet name="13-Week Cash Plan" sheetId="6" r:id="rId6"/>
    <sheet name="Weekly Rhythm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4" l="1"/>
  <c r="G24" i="2"/>
  <c r="G10" i="3"/>
  <c r="G9" i="2"/>
  <c r="G15" i="2" s="1"/>
  <c r="L17" i="6"/>
  <c r="F17" i="6"/>
  <c r="L16" i="6"/>
  <c r="F16" i="6"/>
  <c r="L15" i="6"/>
  <c r="M15" i="6" s="1"/>
  <c r="F15" i="6"/>
  <c r="L14" i="6"/>
  <c r="F14" i="6"/>
  <c r="L13" i="6"/>
  <c r="F13" i="6"/>
  <c r="M13" i="6" s="1"/>
  <c r="L12" i="6"/>
  <c r="M12" i="6" s="1"/>
  <c r="F12" i="6"/>
  <c r="L11" i="6"/>
  <c r="F11" i="6"/>
  <c r="M11" i="6" s="1"/>
  <c r="L10" i="6"/>
  <c r="M10" i="6" s="1"/>
  <c r="F10" i="6"/>
  <c r="L9" i="6"/>
  <c r="F9" i="6"/>
  <c r="M9" i="6" s="1"/>
  <c r="L8" i="6"/>
  <c r="F8" i="6"/>
  <c r="M7" i="6"/>
  <c r="L7" i="6"/>
  <c r="F7" i="6"/>
  <c r="L6" i="6"/>
  <c r="F6" i="6"/>
  <c r="L5" i="6"/>
  <c r="F5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E13" i="2"/>
  <c r="E16" i="2" s="1"/>
  <c r="E9" i="2"/>
  <c r="E15" i="2" s="1"/>
  <c r="G11" i="2" l="1"/>
  <c r="G13" i="2" s="1"/>
  <c r="G16" i="2" s="1"/>
  <c r="G17" i="2" s="1"/>
  <c r="G19" i="2" s="1"/>
  <c r="G21" i="2" s="1"/>
  <c r="G23" i="2" s="1"/>
  <c r="G25" i="2" s="1"/>
  <c r="G7" i="3" s="1"/>
  <c r="E17" i="2"/>
  <c r="E19" i="2" s="1"/>
  <c r="E21" i="2" s="1"/>
  <c r="E23" i="2" s="1"/>
  <c r="E25" i="2" s="1"/>
  <c r="E7" i="3" s="1"/>
  <c r="E16" i="3" s="1"/>
  <c r="M8" i="6"/>
  <c r="M14" i="6"/>
  <c r="M6" i="6"/>
  <c r="M16" i="6"/>
  <c r="M17" i="6"/>
  <c r="M5" i="6"/>
  <c r="E9" i="3" l="1"/>
  <c r="E12" i="3" s="1"/>
  <c r="E21" i="3" s="1"/>
  <c r="E7" i="4" s="1"/>
  <c r="E27" i="4" s="1"/>
  <c r="E30" i="4" s="1"/>
  <c r="G16" i="3"/>
  <c r="G9" i="3"/>
  <c r="G12" i="3" s="1"/>
  <c r="G29" i="4" l="1"/>
  <c r="B5" i="6"/>
  <c r="N5" i="6" s="1"/>
  <c r="B6" i="6" s="1"/>
  <c r="N6" i="6" s="1"/>
  <c r="B7" i="6" s="1"/>
  <c r="N7" i="6" s="1"/>
  <c r="B8" i="6" s="1"/>
  <c r="N8" i="6" s="1"/>
  <c r="B9" i="6" s="1"/>
  <c r="N9" i="6" s="1"/>
  <c r="B10" i="6" s="1"/>
  <c r="N10" i="6" s="1"/>
  <c r="B11" i="6" s="1"/>
  <c r="N11" i="6" s="1"/>
  <c r="B12" i="6" s="1"/>
  <c r="N12" i="6" s="1"/>
  <c r="B13" i="6" s="1"/>
  <c r="N13" i="6" s="1"/>
  <c r="B14" i="6" s="1"/>
  <c r="N14" i="6" s="1"/>
  <c r="B15" i="6" s="1"/>
  <c r="N15" i="6" s="1"/>
  <c r="B16" i="6" s="1"/>
  <c r="N16" i="6" s="1"/>
  <c r="B17" i="6" s="1"/>
  <c r="N17" i="6" s="1"/>
  <c r="G21" i="3"/>
  <c r="G7" i="4" s="1"/>
  <c r="G27" i="4" s="1"/>
  <c r="G30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<sst xmlns="http://schemas.openxmlformats.org/spreadsheetml/2006/main" count="174" uniqueCount="142">
  <si>
    <t>Revenue Drivers</t>
  </si>
  <si>
    <t>Instructions: In the "Targets" column, simply change the values in the blue cells to set targets.</t>
  </si>
  <si>
    <t>Last Year</t>
  </si>
  <si>
    <t>This Year Targets</t>
  </si>
  <si>
    <t>Leads</t>
  </si>
  <si>
    <t>Revenue Driver 1</t>
  </si>
  <si>
    <t>x</t>
  </si>
  <si>
    <t>Conversion Rate</t>
  </si>
  <si>
    <t>Revenue Driver 2</t>
  </si>
  <si>
    <t>=</t>
  </si>
  <si>
    <t>Total New Customers</t>
  </si>
  <si>
    <t>Total Past Customers</t>
  </si>
  <si>
    <t>Retention Rate</t>
  </si>
  <si>
    <t>Revenue Driver 3</t>
  </si>
  <si>
    <t>Total Retained Customers</t>
  </si>
  <si>
    <t>Total New Customers (row 8)</t>
  </si>
  <si>
    <t>+</t>
  </si>
  <si>
    <t>Total Retained Customers (row 12)</t>
  </si>
  <si>
    <t>Total Customers That Purchase This Year</t>
  </si>
  <si>
    <t>Total Customers That Purchase This Year (row 16)</t>
  </si>
  <si>
    <t>Purchase Frequency Rate</t>
  </si>
  <si>
    <t>Revenue Driver 4</t>
  </si>
  <si>
    <t>Total Transactions</t>
  </si>
  <si>
    <t>Total Transactions (row 20)</t>
  </si>
  <si>
    <t>Average Purchase Value</t>
  </si>
  <si>
    <t>Revenue Driver 5</t>
  </si>
  <si>
    <t>Total Revenue</t>
  </si>
  <si>
    <t>Profit Drivers</t>
  </si>
  <si>
    <t>Revenue</t>
  </si>
  <si>
    <t>Profit Driver 1</t>
  </si>
  <si>
    <t>-</t>
  </si>
  <si>
    <t>Cost of Sales</t>
  </si>
  <si>
    <t>Cost of Sales (as a % of Revenue)</t>
  </si>
  <si>
    <t>Profit Driver 2</t>
  </si>
  <si>
    <t>Gross Profit</t>
  </si>
  <si>
    <t>Payroll Expenses</t>
  </si>
  <si>
    <t>Profit Driver 3</t>
  </si>
  <si>
    <t>Marketing Expenses</t>
  </si>
  <si>
    <t>Marketing Expenses (as a % of Revenue)</t>
  </si>
  <si>
    <t>Profit Driver 4</t>
  </si>
  <si>
    <t>Overhead Expenses</t>
  </si>
  <si>
    <t>Profit Driver 5</t>
  </si>
  <si>
    <t>Net Profit</t>
  </si>
  <si>
    <t>Cash Flow Drivers</t>
  </si>
  <si>
    <t>Profit</t>
  </si>
  <si>
    <t>Increase in Accounts Receivable Balance</t>
  </si>
  <si>
    <t>Cash Flow Driver 1</t>
  </si>
  <si>
    <t>Decrease in Accounts Receivable Balance</t>
  </si>
  <si>
    <t>Increase in Inventory Balance</t>
  </si>
  <si>
    <t>Cash Flow Driver 2</t>
  </si>
  <si>
    <t>Decrease in Inventory Balance</t>
  </si>
  <si>
    <t>Purchase of Assets</t>
  </si>
  <si>
    <t>Cash Flow Driver 3</t>
  </si>
  <si>
    <t>Sale of Assets</t>
  </si>
  <si>
    <t>Increase in Accounts Payables Balance</t>
  </si>
  <si>
    <t>Cash Flow Driver 4</t>
  </si>
  <si>
    <t>Decrease in Accounts Payables Balance</t>
  </si>
  <si>
    <t>Pay down of Debt</t>
  </si>
  <si>
    <t>New Debt</t>
  </si>
  <si>
    <t>Owner Draw</t>
  </si>
  <si>
    <t>Cash Flow Driver 5</t>
  </si>
  <si>
    <t>Owner Investment</t>
  </si>
  <si>
    <t>Cash Flow</t>
  </si>
  <si>
    <t>Bank Account Balance At Beginning of Year</t>
  </si>
  <si>
    <t>Bank Account Balance At End of Year</t>
  </si>
  <si>
    <t>13-Week Cash Plan (Tracker + Forecast)</t>
  </si>
  <si>
    <t>Week Start Date (enter a Monday, optional):</t>
  </si>
  <si>
    <t>Week Ending</t>
  </si>
  <si>
    <t>Opening Cash</t>
  </si>
  <si>
    <t>Inflows: AR Collections</t>
  </si>
  <si>
    <t>Inflows: Sales/Deposits</t>
  </si>
  <si>
    <t>Inflows: Other</t>
  </si>
  <si>
    <t>Total Inflows</t>
  </si>
  <si>
    <t>Outflows: Payroll</t>
  </si>
  <si>
    <t>Outflows: AP/Vendors</t>
  </si>
  <si>
    <t>Outflows: Taxes</t>
  </si>
  <si>
    <t>Total Outflows</t>
  </si>
  <si>
    <t>Net Cash Flow</t>
  </si>
  <si>
    <t>Ending Cash</t>
  </si>
  <si>
    <t>Notes</t>
  </si>
  <si>
    <t>Weekly Money Rhythm (15–30 minutes) — Checklist</t>
  </si>
  <si>
    <t>Suggested cadence each Friday; adapt as needed.</t>
  </si>
  <si>
    <t>Done</t>
  </si>
  <si>
    <t>Task</t>
  </si>
  <si>
    <t>Reconcile bank/credit accounts; ensure books are current (clean inputs).</t>
  </si>
  <si>
    <t>Review AR aging; schedule reminders and collection calls for invoices due next week.</t>
  </si>
  <si>
    <t>Forecast next 2 weeks’ inflows (open invoices, approved estimates, deposits/progress draws).</t>
  </si>
  <si>
    <t>Review AP due in next 2 weeks; batch payments and confirm terms/timing.</t>
  </si>
  <si>
    <t>Payroll preview: verify hours, funding, and payroll tax set‑asides.</t>
  </si>
  <si>
    <t>Move tax set‑asides (sales/income) to a separate account.</t>
  </si>
  <si>
    <t>Owner pay: confirm scheduled draw/salary based on forecast.</t>
  </si>
  <si>
    <t>Update your 13‑Week Cash Plan: enter actuals and refresh projections.</t>
  </si>
  <si>
    <t>Re‑check cash runway (weeks). If below target, choose levers: collections, timing, spend.</t>
  </si>
  <si>
    <t>Note 1–3 actions or follow‑ups for next week.</t>
  </si>
  <si>
    <t>Outflows: Other/Variable</t>
  </si>
  <si>
    <t>goal to pay off franchise debt</t>
  </si>
  <si>
    <t>Outflows: Rent/Fixed/OH</t>
  </si>
  <si>
    <t>Teresa Wagonseller, CPA, CFO</t>
  </si>
  <si>
    <t>HigherUp CFO Services LLC</t>
  </si>
  <si>
    <t>806-632-0220</t>
  </si>
  <si>
    <t>HigherUp CFO Services | Small Business CFO</t>
  </si>
  <si>
    <t>Planning + Operating Kit — Plug n Play</t>
  </si>
  <si>
    <t>Period can be MO/QTR/YR</t>
  </si>
  <si>
    <t xml:space="preserve">Need help? Reach out anytime. And if you'd prefer, I can do this for you. </t>
  </si>
  <si>
    <t>Step 8: Need Help?</t>
  </si>
  <si>
    <t>• You’ll get better at predicting with practice.</t>
  </si>
  <si>
    <t>• Even rough numbers are useful</t>
  </si>
  <si>
    <t>• Start simple</t>
  </si>
  <si>
    <t>Step 7: Don’t Get Stuck</t>
  </si>
  <si>
    <t>• Accuracy improves the more you do it.</t>
  </si>
  <si>
    <t>• Refresh targets and feed into 13-week plan</t>
  </si>
  <si>
    <t>• Update Drivers Worksheet monthly</t>
  </si>
  <si>
    <t>Step 6: Revisit Monthly</t>
  </si>
  <si>
    <t>• Each Friday: reconcile bank balance, follow up AR, batch AP, preview payroll, update the plan.</t>
  </si>
  <si>
    <t>Step 5: Build the Weekly Rhythm</t>
  </si>
  <si>
    <t>• Watch for negative weeks and pull levers (collections, pricing, terms, spend).</t>
  </si>
  <si>
    <t>• You don’t need to calculate days—just track the $ change.</t>
  </si>
  <si>
    <t>• Each week: enter inflows/outflows, update actuals, and predict next weeks</t>
  </si>
  <si>
    <t xml:space="preserve">    - Accounts Payable (AP): If AP went up, enter increase; if down, enter decrease.</t>
  </si>
  <si>
    <t>• This is your "weekly checkbook"</t>
  </si>
  <si>
    <t xml:space="preserve">    - Inventory (DIO): If inventory went up, enter increase; if down, enter decrease.</t>
  </si>
  <si>
    <t>• Opening balance carries from Drivers Worksheet to Cash Plan's "Opening Balance"</t>
  </si>
  <si>
    <t>Step 4: Connect to the 13-Week Cash Plan</t>
  </si>
  <si>
    <t xml:space="preserve">    - Accounts Receivable (AR): If AR went up, enter increase; if down, enter decrease.</t>
  </si>
  <si>
    <t>• In the Drivers Worksheet, enter the $ increase or decrease instead:</t>
  </si>
  <si>
    <t>• Add asset purchases/sales, debt payments/proceeds, and owner contributions/draws.</t>
  </si>
  <si>
    <t>• In the slides, these are shown in 'days' (number of days).</t>
  </si>
  <si>
    <t>**Important Note on Cash Flow Drivers (DSO, DIO, DPO):</t>
  </si>
  <si>
    <t>Step 3: Fill in the Cash Flow Tab**</t>
  </si>
  <si>
    <t>• Net profit carries to Cash Flow tab.</t>
  </si>
  <si>
    <t>• If unsure, just use net profit number</t>
  </si>
  <si>
    <t>• Pull expenses and net profit from your P&amp;L</t>
  </si>
  <si>
    <t>Step 2: Move to the Profit Tab</t>
  </si>
  <si>
    <t>• Revenue carries to Profit tab.</t>
  </si>
  <si>
    <t>• If stuck, use last year’s P&amp;L revenue</t>
  </si>
  <si>
    <t>• Doesn’t have to be perfect - track going forward</t>
  </si>
  <si>
    <t>• Enter revenue targets - pipeline/activity,gut feel, experience, or industry knowledge</t>
  </si>
  <si>
    <t>Step 1: Start with the Drivers Worksheet - Revenue Tab</t>
  </si>
  <si>
    <t>Instructions</t>
  </si>
  <si>
    <t>Step by Step</t>
  </si>
  <si>
    <t>• AR/AP/Inventory: Compare beginning vs ending balances: if up - increase;if down-decrease</t>
  </si>
  <si>
    <t>• add Bank Account Balance at Beginning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</si>
</sst>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CEB99"/>
        <bgColor indexed="64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8">
    <xf numFmtId="0" fontId="0" fillId="0" borderId="0"/>
    <xf numFmtId="43" fontId="1" fillId="0" borderId="0"/>
    <xf numFmtId="44" fontId="1" fillId="0" borderId="0"/>
    <xf numFmtId="9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2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3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9" fontId="0" fillId="2" borderId="0" xfId="3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0" xfId="2" applyNumberFormat="1" applyFont="1"/>
    <xf numFmtId="164" fontId="0" fillId="2" borderId="0" xfId="2" applyNumberFormat="1" applyFont="1" applyFill="1"/>
    <xf numFmtId="164" fontId="0" fillId="0" borderId="0" xfId="0" applyNumberFormat="1"/>
    <xf numFmtId="9" fontId="0" fillId="0" borderId="0" xfId="3" applyFont="1"/>
    <xf numFmtId="9" fontId="0" fillId="2" borderId="0" xfId="3" applyFont="1" applyFill="1"/>
    <xf numFmtId="164" fontId="2" fillId="0" borderId="0" xfId="2" applyNumberFormat="1" applyFont="1"/>
    <xf numFmtId="0" fontId="0" fillId="0" borderId="0" xfId="0" quotePrefix="1"/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right" vertical="center"/>
    </xf>
    <xf numFmtId="14" fontId="0" fillId="0" borderId="0" xfId="0" applyNumberFormat="1"/>
    <xf numFmtId="164" fontId="0" fillId="2" borderId="0" xfId="5" applyNumberFormat="1" applyFont="1" applyFill="1"/>
    <xf numFmtId="165" fontId="0" fillId="0" borderId="0" xfId="0" applyNumberFormat="1"/>
    <xf numFmtId="0" fontId="6" fillId="4" borderId="0" xfId="0" applyFont="1" applyFill="1"/>
    <xf numFmtId="166" fontId="0" fillId="0" borderId="1" xfId="0" applyNumberFormat="1" applyBorder="1" applyAlignment="1">
      <alignment horizontal="right" vertical="center"/>
    </xf>
    <xf numFmtId="14" fontId="0" fillId="2" borderId="1" xfId="0" applyNumberFormat="1" applyFill="1" applyBorder="1" applyAlignment="1">
      <alignment horizontal="right" vertical="center"/>
    </xf>
    <xf numFmtId="166" fontId="0" fillId="2" borderId="1" xfId="0" applyNumberForma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0" borderId="0" xfId="7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7" applyAlignment="1">
      <alignment horizontal="left" vertical="center"/>
    </xf>
    <xf numFmtId="0" fontId="0" fillId="0" borderId="0" xfId="0" applyAlignment="1">
      <alignment horizontal="right"/>
    </xf>
    <xf numFmtId="0" fontId="12" fillId="0" borderId="0" xfId="0" applyFont="1"/>
    <xf numFmtId="0" fontId="0" fillId="0" borderId="0" xfId="0" applyAlignment="1">
      <alignment horizontal="left" indent="2"/>
    </xf>
    <xf numFmtId="0" fontId="9" fillId="0" borderId="0" xfId="0" applyFont="1"/>
    <xf numFmtId="0" fontId="9" fillId="7" borderId="0" xfId="0" applyFont="1" applyFill="1"/>
    <xf numFmtId="0" fontId="4" fillId="4" borderId="0" xfId="0" applyFont="1" applyFill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5" fillId="3" borderId="0" xfId="0" applyFont="1" applyFill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6" fillId="4" borderId="0" xfId="0" applyFont="1" applyFill="1"/>
  </cellXfs>
  <cellStyles count="8">
    <cellStyle name="Comma" xfId="1" builtinId="3"/>
    <cellStyle name="Comma 2" xfId="4" xr:uid="{C4F83245-6C7F-49DC-A446-DC62C232A8BE}"/>
    <cellStyle name="Currency" xfId="2" builtinId="4"/>
    <cellStyle name="Currency 2" xfId="5" xr:uid="{CD8E9B92-2A0D-4002-A350-B82FC3F8F52D}"/>
    <cellStyle name="Hyperlink" xfId="7" builtinId="8"/>
    <cellStyle name="Normal" xfId="0" builtinId="0"/>
    <cellStyle name="Percent" xfId="3" builtinId="5"/>
    <cellStyle name="Percent 2" xfId="6" xr:uid="{6ED79ADD-27D1-41AA-A277-C4F5A4F72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1787526</xdr:colOff>
      <xdr:row>0</xdr:row>
      <xdr:rowOff>561976</xdr:rowOff>
    </xdr:from>
    <xdr:to>
      <xdr:col>1</xdr:col>
      <xdr:colOff>4159250</xdr:colOff>
      <xdr:row>0</xdr:row>
      <xdr:rowOff>1284138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EB85FD-2E1E-1C59-C877-E8B9BEB72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7526" y="561976"/>
          <a:ext cx="4232274" cy="71898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higherupcfoservic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7F02-61E9-433D-83CC-068E20DA8C15}">
  <dimension ref="A1:B8"/>
  <sheetViews>
    <sheetView workbookViewId="0">
      <selection activeCell="E35" sqref="E35"/>
    </sheetView>
  </sheetViews>
  <sheetFormatPr baseColWidth="10" defaultColWidth="8.83203125" defaultRowHeight="15" x14ac:dyDescent="0.2"/>
  <cols>
    <col min="1" max="1" width="26.5" customWidth="1"/>
    <col min="2" max="2" width="73.6640625" customWidth="1"/>
  </cols>
  <sheetData>
    <row r="1" spans="1:2" ht="141" customHeight="1" x14ac:dyDescent="0.2">
      <c r="A1" t="e" vm="1">
        <v>#VALUE!</v>
      </c>
    </row>
    <row r="3" spans="1:2" ht="16" x14ac:dyDescent="0.2">
      <c r="A3" s="41"/>
      <c r="B3" s="38" t="s">
        <v>97</v>
      </c>
    </row>
    <row r="4" spans="1:2" ht="16" x14ac:dyDescent="0.2">
      <c r="B4" s="39" t="s">
        <v>98</v>
      </c>
    </row>
    <row r="5" spans="1:2" ht="16" x14ac:dyDescent="0.2">
      <c r="B5" s="39" t="s">
        <v>99</v>
      </c>
    </row>
    <row r="6" spans="1:2" x14ac:dyDescent="0.2">
      <c r="B6" s="40" t="s">
        <v>100</v>
      </c>
    </row>
    <row r="8" spans="1:2" x14ac:dyDescent="0.2">
      <c r="A8" s="37"/>
    </row>
  </sheetData>
  <hyperlinks>
    <hyperlink ref="B6" r:id="rId1" display="https://www.higherupcfoservices.com/" xr:uid="{C987833C-54F7-4481-BC8A-D045DD91594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9803A-4C54-4826-AFAA-F9CD4DFAD575}">
  <dimension ref="A1:C34"/>
  <sheetViews>
    <sheetView tabSelected="1" zoomScaleNormal="100" workbookViewId="0">
      <selection activeCell="A19" sqref="A19"/>
    </sheetView>
  </sheetViews>
  <sheetFormatPr baseColWidth="10" defaultColWidth="8.83203125" defaultRowHeight="15" x14ac:dyDescent="0.2"/>
  <cols>
    <col min="1" max="1" width="47.6640625" bestFit="1" customWidth="1"/>
    <col min="2" max="2" width="81.1640625" bestFit="1" customWidth="1"/>
    <col min="3" max="3" width="74.6640625" bestFit="1" customWidth="1"/>
  </cols>
  <sheetData>
    <row r="1" spans="1:3" ht="19" x14ac:dyDescent="0.25">
      <c r="A1" s="32" t="s">
        <v>101</v>
      </c>
    </row>
    <row r="5" spans="1:3" x14ac:dyDescent="0.2">
      <c r="A5" s="45" t="s">
        <v>139</v>
      </c>
      <c r="B5" s="45" t="s">
        <v>138</v>
      </c>
    </row>
    <row r="6" spans="1:3" x14ac:dyDescent="0.2">
      <c r="A6" s="44" t="s">
        <v>137</v>
      </c>
      <c r="B6" t="s">
        <v>136</v>
      </c>
    </row>
    <row r="7" spans="1:3" x14ac:dyDescent="0.2">
      <c r="B7" t="s">
        <v>135</v>
      </c>
    </row>
    <row r="8" spans="1:3" x14ac:dyDescent="0.2">
      <c r="B8" t="s">
        <v>134</v>
      </c>
    </row>
    <row r="9" spans="1:3" x14ac:dyDescent="0.2">
      <c r="B9" t="s">
        <v>133</v>
      </c>
    </row>
    <row r="11" spans="1:3" x14ac:dyDescent="0.2">
      <c r="A11" s="44" t="s">
        <v>132</v>
      </c>
      <c r="B11" t="s">
        <v>131</v>
      </c>
    </row>
    <row r="12" spans="1:3" x14ac:dyDescent="0.2">
      <c r="B12" t="s">
        <v>130</v>
      </c>
    </row>
    <row r="13" spans="1:3" x14ac:dyDescent="0.2">
      <c r="B13" t="s">
        <v>129</v>
      </c>
    </row>
    <row r="15" spans="1:3" x14ac:dyDescent="0.2">
      <c r="A15" s="25" t="s">
        <v>128</v>
      </c>
      <c r="B15" t="s">
        <v>141</v>
      </c>
    </row>
    <row r="16" spans="1:3" x14ac:dyDescent="0.2">
      <c r="B16" t="s">
        <v>140</v>
      </c>
      <c r="C16" s="3" t="s">
        <v>127</v>
      </c>
    </row>
    <row r="17" spans="1:3" x14ac:dyDescent="0.2">
      <c r="B17" t="s">
        <v>125</v>
      </c>
      <c r="C17" s="43" t="s">
        <v>126</v>
      </c>
    </row>
    <row r="18" spans="1:3" x14ac:dyDescent="0.2">
      <c r="C18" s="43" t="s">
        <v>124</v>
      </c>
    </row>
    <row r="19" spans="1:3" x14ac:dyDescent="0.2">
      <c r="A19" s="44" t="s">
        <v>122</v>
      </c>
      <c r="B19" t="s">
        <v>121</v>
      </c>
      <c r="C19" s="43" t="s">
        <v>123</v>
      </c>
    </row>
    <row r="20" spans="1:3" x14ac:dyDescent="0.2">
      <c r="B20" t="s">
        <v>119</v>
      </c>
      <c r="C20" s="43" t="s">
        <v>120</v>
      </c>
    </row>
    <row r="21" spans="1:3" x14ac:dyDescent="0.2">
      <c r="B21" t="s">
        <v>117</v>
      </c>
      <c r="C21" s="43" t="s">
        <v>118</v>
      </c>
    </row>
    <row r="22" spans="1:3" x14ac:dyDescent="0.2">
      <c r="B22" t="s">
        <v>115</v>
      </c>
      <c r="C22" s="43" t="s">
        <v>116</v>
      </c>
    </row>
    <row r="24" spans="1:3" x14ac:dyDescent="0.2">
      <c r="A24" s="44" t="s">
        <v>114</v>
      </c>
      <c r="B24" t="s">
        <v>113</v>
      </c>
    </row>
    <row r="26" spans="1:3" x14ac:dyDescent="0.2">
      <c r="A26" s="44" t="s">
        <v>112</v>
      </c>
      <c r="B26" t="s">
        <v>111</v>
      </c>
    </row>
    <row r="27" spans="1:3" x14ac:dyDescent="0.2">
      <c r="B27" t="s">
        <v>110</v>
      </c>
    </row>
    <row r="28" spans="1:3" x14ac:dyDescent="0.2">
      <c r="B28" t="s">
        <v>109</v>
      </c>
    </row>
    <row r="30" spans="1:3" x14ac:dyDescent="0.2">
      <c r="A30" s="44" t="s">
        <v>108</v>
      </c>
      <c r="B30" t="s">
        <v>107</v>
      </c>
    </row>
    <row r="31" spans="1:3" x14ac:dyDescent="0.2">
      <c r="B31" t="s">
        <v>106</v>
      </c>
    </row>
    <row r="32" spans="1:3" x14ac:dyDescent="0.2">
      <c r="B32" t="s">
        <v>105</v>
      </c>
    </row>
    <row r="34" spans="1:2" x14ac:dyDescent="0.2">
      <c r="A34" s="44" t="s">
        <v>104</v>
      </c>
      <c r="B34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showGridLines="0" zoomScale="130" zoomScaleNormal="130" workbookViewId="0">
      <selection activeCell="B16" sqref="B16"/>
    </sheetView>
  </sheetViews>
  <sheetFormatPr baseColWidth="10" defaultColWidth="8.83203125" defaultRowHeight="15" x14ac:dyDescent="0.2"/>
  <cols>
    <col min="1" max="1" width="4" style="1" customWidth="1"/>
    <col min="2" max="2" width="45.1640625" bestFit="1" customWidth="1"/>
    <col min="3" max="3" width="12.5" bestFit="1" customWidth="1"/>
    <col min="4" max="4" width="2.6640625" customWidth="1"/>
    <col min="5" max="5" width="12.6640625" style="1" bestFit="1" customWidth="1"/>
    <col min="6" max="6" width="2.6640625" customWidth="1"/>
    <col min="7" max="7" width="12" style="1" customWidth="1"/>
  </cols>
  <sheetData>
    <row r="1" spans="1:8" ht="65.25" customHeight="1" x14ac:dyDescent="0.2">
      <c r="A1" s="50" t="e" vm="1">
        <v>#VALUE!</v>
      </c>
      <c r="B1" s="50"/>
    </row>
    <row r="2" spans="1:8" ht="30" customHeight="1" x14ac:dyDescent="0.2">
      <c r="B2" s="49" t="s">
        <v>0</v>
      </c>
      <c r="C2" s="47"/>
      <c r="D2" s="47"/>
      <c r="E2" s="48"/>
      <c r="F2" s="47"/>
      <c r="G2" s="48"/>
    </row>
    <row r="3" spans="1:8" ht="15" customHeight="1" x14ac:dyDescent="0.2">
      <c r="B3" s="46" t="s">
        <v>1</v>
      </c>
      <c r="C3" s="47"/>
      <c r="D3" s="47"/>
      <c r="E3" s="48"/>
      <c r="F3" s="47"/>
      <c r="G3" s="48"/>
    </row>
    <row r="4" spans="1:8" x14ac:dyDescent="0.2">
      <c r="B4" s="47"/>
      <c r="C4" s="47"/>
      <c r="D4" s="47"/>
      <c r="E4" s="48"/>
      <c r="F4" s="47"/>
      <c r="G4" s="48"/>
    </row>
    <row r="5" spans="1:8" x14ac:dyDescent="0.2">
      <c r="G5" s="23"/>
    </row>
    <row r="6" spans="1:8" ht="29.25" customHeight="1" x14ac:dyDescent="0.2">
      <c r="E6" s="4" t="s">
        <v>2</v>
      </c>
      <c r="G6" s="24" t="s">
        <v>3</v>
      </c>
      <c r="H6" s="42" t="s">
        <v>102</v>
      </c>
    </row>
    <row r="7" spans="1:8" x14ac:dyDescent="0.2">
      <c r="B7" t="s">
        <v>4</v>
      </c>
      <c r="C7" s="2" t="s">
        <v>5</v>
      </c>
      <c r="E7" s="10">
        <v>150</v>
      </c>
      <c r="G7" s="10">
        <v>300</v>
      </c>
    </row>
    <row r="8" spans="1:8" x14ac:dyDescent="0.2">
      <c r="A8" s="1" t="s">
        <v>6</v>
      </c>
      <c r="B8" t="s">
        <v>7</v>
      </c>
      <c r="C8" s="2" t="s">
        <v>8</v>
      </c>
      <c r="E8" s="11">
        <v>0.5</v>
      </c>
      <c r="G8" s="11">
        <v>0.95</v>
      </c>
    </row>
    <row r="9" spans="1:8" x14ac:dyDescent="0.2">
      <c r="A9" s="4" t="s">
        <v>9</v>
      </c>
      <c r="B9" s="3" t="s">
        <v>10</v>
      </c>
      <c r="C9" s="2"/>
      <c r="E9" s="7">
        <f>E7*E8</f>
        <v>75</v>
      </c>
      <c r="G9" s="7">
        <f>G7*G8</f>
        <v>285</v>
      </c>
    </row>
    <row r="10" spans="1:8" x14ac:dyDescent="0.2">
      <c r="E10" s="6"/>
      <c r="G10" s="6"/>
    </row>
    <row r="11" spans="1:8" x14ac:dyDescent="0.2">
      <c r="B11" t="s">
        <v>11</v>
      </c>
      <c r="E11" s="10">
        <v>10500</v>
      </c>
      <c r="G11" s="5">
        <f>E11+E9</f>
        <v>10575</v>
      </c>
    </row>
    <row r="12" spans="1:8" x14ac:dyDescent="0.2">
      <c r="A12" s="1" t="s">
        <v>6</v>
      </c>
      <c r="B12" t="s">
        <v>12</v>
      </c>
      <c r="C12" s="2" t="s">
        <v>13</v>
      </c>
      <c r="E12" s="12">
        <v>0.55000000000000004</v>
      </c>
      <c r="G12" s="12">
        <v>0.93</v>
      </c>
    </row>
    <row r="13" spans="1:8" x14ac:dyDescent="0.2">
      <c r="A13" s="4" t="s">
        <v>9</v>
      </c>
      <c r="B13" s="3" t="s">
        <v>14</v>
      </c>
      <c r="E13" s="7">
        <f>E11*E12</f>
        <v>5775.0000000000009</v>
      </c>
      <c r="G13" s="7">
        <f>G11*G12</f>
        <v>9834.75</v>
      </c>
    </row>
    <row r="14" spans="1:8" x14ac:dyDescent="0.2">
      <c r="E14" s="6"/>
      <c r="G14" s="6"/>
    </row>
    <row r="15" spans="1:8" x14ac:dyDescent="0.2">
      <c r="B15" t="s">
        <v>15</v>
      </c>
      <c r="E15" s="5">
        <f>E9</f>
        <v>75</v>
      </c>
      <c r="G15" s="5">
        <f>G9</f>
        <v>285</v>
      </c>
    </row>
    <row r="16" spans="1:8" x14ac:dyDescent="0.2">
      <c r="A16" s="1" t="s">
        <v>16</v>
      </c>
      <c r="B16" t="s">
        <v>17</v>
      </c>
      <c r="E16" s="6">
        <f>E13</f>
        <v>5775.0000000000009</v>
      </c>
      <c r="G16" s="6">
        <f>G13</f>
        <v>9834.75</v>
      </c>
    </row>
    <row r="17" spans="1:7" x14ac:dyDescent="0.2">
      <c r="A17" s="4" t="s">
        <v>9</v>
      </c>
      <c r="B17" s="3" t="s">
        <v>18</v>
      </c>
      <c r="E17" s="7">
        <f>E15+E16</f>
        <v>5850.0000000000009</v>
      </c>
      <c r="G17" s="7">
        <f>G15+G16</f>
        <v>10119.75</v>
      </c>
    </row>
    <row r="18" spans="1:7" x14ac:dyDescent="0.2">
      <c r="E18" s="6"/>
      <c r="G18" s="6"/>
    </row>
    <row r="19" spans="1:7" x14ac:dyDescent="0.2">
      <c r="B19" t="s">
        <v>19</v>
      </c>
      <c r="E19" s="6">
        <f>E17</f>
        <v>5850.0000000000009</v>
      </c>
      <c r="G19" s="6">
        <f>G17</f>
        <v>10119.75</v>
      </c>
    </row>
    <row r="20" spans="1:7" x14ac:dyDescent="0.2">
      <c r="A20" s="1" t="s">
        <v>6</v>
      </c>
      <c r="B20" t="s">
        <v>20</v>
      </c>
      <c r="C20" s="2" t="s">
        <v>21</v>
      </c>
      <c r="E20" s="13">
        <v>1</v>
      </c>
      <c r="G20" s="13">
        <v>1</v>
      </c>
    </row>
    <row r="21" spans="1:7" x14ac:dyDescent="0.2">
      <c r="A21" s="4" t="s">
        <v>9</v>
      </c>
      <c r="B21" s="3" t="s">
        <v>22</v>
      </c>
      <c r="E21" s="7">
        <f>E19*E20</f>
        <v>5850.0000000000009</v>
      </c>
      <c r="G21" s="7">
        <f>G19*G20</f>
        <v>10119.75</v>
      </c>
    </row>
    <row r="22" spans="1:7" x14ac:dyDescent="0.2">
      <c r="E22" s="6"/>
      <c r="G22" s="6"/>
    </row>
    <row r="23" spans="1:7" x14ac:dyDescent="0.2">
      <c r="B23" t="s">
        <v>23</v>
      </c>
      <c r="E23" s="6">
        <f>E21</f>
        <v>5850.0000000000009</v>
      </c>
      <c r="G23" s="6">
        <f>G21</f>
        <v>10119.75</v>
      </c>
    </row>
    <row r="24" spans="1:7" x14ac:dyDescent="0.2">
      <c r="A24" s="1" t="s">
        <v>6</v>
      </c>
      <c r="B24" t="s">
        <v>24</v>
      </c>
      <c r="C24" s="2" t="s">
        <v>25</v>
      </c>
      <c r="E24" s="14">
        <v>206</v>
      </c>
      <c r="G24" s="14">
        <f>E24</f>
        <v>206</v>
      </c>
    </row>
    <row r="25" spans="1:7" x14ac:dyDescent="0.2">
      <c r="A25" s="4" t="s">
        <v>9</v>
      </c>
      <c r="B25" s="3" t="s">
        <v>26</v>
      </c>
      <c r="E25" s="8">
        <f>E23*E24</f>
        <v>1205100.0000000002</v>
      </c>
      <c r="G25" s="8">
        <f>G23*G24</f>
        <v>2084668.5</v>
      </c>
    </row>
  </sheetData>
  <mergeCells count="3">
    <mergeCell ref="B3:G4"/>
    <mergeCell ref="B2:G2"/>
    <mergeCell ref="A1:B1"/>
  </mergeCells>
  <pageMargins left="0.7" right="0.7" top="0.75" bottom="0.75" header="0.3" footer="0.3"/>
  <pageSetup orientation="portrait" horizontalDpi="4294967293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showGridLines="0" zoomScale="130" zoomScaleNormal="130" workbookViewId="0">
      <selection activeCell="G7" sqref="G7"/>
    </sheetView>
  </sheetViews>
  <sheetFormatPr baseColWidth="10" defaultColWidth="8.83203125" defaultRowHeight="15" x14ac:dyDescent="0.2"/>
  <cols>
    <col min="1" max="1" width="4" style="1" customWidth="1"/>
    <col min="2" max="2" width="45.6640625" customWidth="1"/>
    <col min="3" max="3" width="12.5" bestFit="1" customWidth="1"/>
    <col min="4" max="4" width="2.6640625" customWidth="1"/>
    <col min="5" max="5" width="12.6640625" style="1" bestFit="1" customWidth="1"/>
    <col min="6" max="6" width="2.6640625" customWidth="1"/>
    <col min="7" max="7" width="12" style="1" customWidth="1"/>
  </cols>
  <sheetData>
    <row r="1" spans="1:7" ht="65.25" customHeight="1" x14ac:dyDescent="0.2">
      <c r="A1" s="50" t="e" vm="1">
        <v>#VALUE!</v>
      </c>
      <c r="B1" s="50"/>
    </row>
    <row r="2" spans="1:7" ht="26.25" customHeight="1" x14ac:dyDescent="0.2">
      <c r="B2" s="51" t="s">
        <v>27</v>
      </c>
      <c r="C2" s="52"/>
      <c r="D2" s="52"/>
      <c r="E2" s="53"/>
      <c r="F2" s="52"/>
      <c r="G2" s="53"/>
    </row>
    <row r="3" spans="1:7" ht="15" customHeight="1" x14ac:dyDescent="0.2">
      <c r="B3" s="54" t="s">
        <v>1</v>
      </c>
      <c r="C3" s="52"/>
      <c r="D3" s="52"/>
      <c r="E3" s="53"/>
      <c r="F3" s="52"/>
      <c r="G3" s="53"/>
    </row>
    <row r="4" spans="1:7" x14ac:dyDescent="0.2">
      <c r="B4" s="52"/>
      <c r="C4" s="52"/>
      <c r="D4" s="52"/>
      <c r="E4" s="53"/>
      <c r="F4" s="52"/>
      <c r="G4" s="53"/>
    </row>
    <row r="6" spans="1:7" ht="29.25" customHeight="1" x14ac:dyDescent="0.2">
      <c r="E6" s="4" t="s">
        <v>2</v>
      </c>
      <c r="G6" s="24" t="s">
        <v>3</v>
      </c>
    </row>
    <row r="7" spans="1:7" x14ac:dyDescent="0.2">
      <c r="B7" t="s">
        <v>28</v>
      </c>
      <c r="C7" s="2" t="s">
        <v>29</v>
      </c>
      <c r="E7" s="16">
        <f>Revenue!E25</f>
        <v>1205100.0000000002</v>
      </c>
      <c r="G7" s="16">
        <f>Revenue!G25</f>
        <v>2084668.5</v>
      </c>
    </row>
    <row r="8" spans="1:7" x14ac:dyDescent="0.2">
      <c r="C8" s="2"/>
      <c r="E8" s="15"/>
      <c r="G8" s="15"/>
    </row>
    <row r="9" spans="1:7" x14ac:dyDescent="0.2">
      <c r="A9" s="1" t="s">
        <v>30</v>
      </c>
      <c r="B9" t="s">
        <v>31</v>
      </c>
      <c r="C9" s="2"/>
      <c r="E9" s="17">
        <f>E10*E7</f>
        <v>421785.00000000006</v>
      </c>
      <c r="G9" s="17">
        <f>G10*G7</f>
        <v>729633.97499999998</v>
      </c>
    </row>
    <row r="10" spans="1:7" x14ac:dyDescent="0.2">
      <c r="B10" t="s">
        <v>32</v>
      </c>
      <c r="C10" s="2" t="s">
        <v>33</v>
      </c>
      <c r="E10" s="19">
        <v>0.35</v>
      </c>
      <c r="G10" s="19">
        <f>E10</f>
        <v>0.35</v>
      </c>
    </row>
    <row r="11" spans="1:7" x14ac:dyDescent="0.2">
      <c r="C11" s="2"/>
      <c r="E11" s="18"/>
      <c r="G11" s="18"/>
    </row>
    <row r="12" spans="1:7" x14ac:dyDescent="0.2">
      <c r="A12" s="4" t="s">
        <v>9</v>
      </c>
      <c r="B12" s="3" t="s">
        <v>34</v>
      </c>
      <c r="C12" s="2"/>
      <c r="E12" s="20">
        <f>E7-E9</f>
        <v>783315.00000000023</v>
      </c>
      <c r="G12" s="20">
        <f>G7-G9</f>
        <v>1355034.5249999999</v>
      </c>
    </row>
    <row r="14" spans="1:7" x14ac:dyDescent="0.2">
      <c r="A14" s="1" t="s">
        <v>30</v>
      </c>
      <c r="B14" t="s">
        <v>35</v>
      </c>
      <c r="C14" s="2" t="s">
        <v>36</v>
      </c>
      <c r="E14" s="16">
        <v>414000</v>
      </c>
      <c r="G14" s="16">
        <v>470000</v>
      </c>
    </row>
    <row r="16" spans="1:7" x14ac:dyDescent="0.2">
      <c r="A16" s="1" t="s">
        <v>30</v>
      </c>
      <c r="B16" t="s">
        <v>37</v>
      </c>
      <c r="E16" s="17">
        <f>E17*E7</f>
        <v>28922.400000000005</v>
      </c>
      <c r="G16" s="17">
        <f>G17*G7</f>
        <v>62540.055</v>
      </c>
    </row>
    <row r="17" spans="1:7" x14ac:dyDescent="0.2">
      <c r="B17" t="s">
        <v>38</v>
      </c>
      <c r="C17" s="2" t="s">
        <v>39</v>
      </c>
      <c r="E17" s="19">
        <v>2.4E-2</v>
      </c>
      <c r="G17" s="19">
        <v>0.03</v>
      </c>
    </row>
    <row r="19" spans="1:7" x14ac:dyDescent="0.2">
      <c r="A19" s="1" t="s">
        <v>30</v>
      </c>
      <c r="B19" t="s">
        <v>40</v>
      </c>
      <c r="C19" s="2" t="s">
        <v>41</v>
      </c>
      <c r="E19" s="16">
        <v>270000</v>
      </c>
      <c r="G19" s="16">
        <v>290000</v>
      </c>
    </row>
    <row r="21" spans="1:7" x14ac:dyDescent="0.2">
      <c r="A21" s="4" t="s">
        <v>9</v>
      </c>
      <c r="B21" s="3" t="s">
        <v>42</v>
      </c>
      <c r="E21" s="20">
        <f>E12-E14-E16-E19</f>
        <v>70392.60000000021</v>
      </c>
      <c r="G21" s="20">
        <f>G12-G14-G16-G19</f>
        <v>532494.46999999986</v>
      </c>
    </row>
  </sheetData>
  <mergeCells count="3">
    <mergeCell ref="B2:G2"/>
    <mergeCell ref="B3:G4"/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showGridLines="0" zoomScale="120" zoomScaleNormal="120" workbookViewId="0">
      <selection activeCell="C1" sqref="C1"/>
    </sheetView>
  </sheetViews>
  <sheetFormatPr baseColWidth="10" defaultColWidth="8.83203125" defaultRowHeight="15" x14ac:dyDescent="0.2"/>
  <cols>
    <col min="1" max="1" width="4" style="1" customWidth="1"/>
    <col min="2" max="2" width="41.1640625" customWidth="1"/>
    <col min="3" max="3" width="13.6640625" bestFit="1" customWidth="1"/>
    <col min="4" max="4" width="2.6640625" customWidth="1"/>
    <col min="5" max="5" width="12.6640625" style="1" bestFit="1" customWidth="1"/>
    <col min="6" max="6" width="2.6640625" customWidth="1"/>
    <col min="7" max="7" width="12" style="1" customWidth="1"/>
  </cols>
  <sheetData>
    <row r="1" spans="1:7" ht="65.25" customHeight="1" x14ac:dyDescent="0.2">
      <c r="A1" s="50" t="e" vm="1">
        <v>#VALUE!</v>
      </c>
      <c r="B1" s="50"/>
    </row>
    <row r="2" spans="1:7" ht="26.25" customHeight="1" x14ac:dyDescent="0.2">
      <c r="B2" s="56" t="s">
        <v>43</v>
      </c>
      <c r="C2" s="57"/>
      <c r="D2" s="57"/>
      <c r="E2" s="58"/>
      <c r="F2" s="57"/>
      <c r="G2" s="58"/>
    </row>
    <row r="3" spans="1:7" ht="15" customHeight="1" x14ac:dyDescent="0.2">
      <c r="B3" s="59" t="s">
        <v>1</v>
      </c>
      <c r="C3" s="57"/>
      <c r="D3" s="57"/>
      <c r="E3" s="58"/>
      <c r="F3" s="57"/>
      <c r="G3" s="58"/>
    </row>
    <row r="4" spans="1:7" x14ac:dyDescent="0.2">
      <c r="B4" s="57"/>
      <c r="C4" s="57"/>
      <c r="D4" s="57"/>
      <c r="E4" s="58"/>
      <c r="F4" s="57"/>
      <c r="G4" s="58"/>
    </row>
    <row r="5" spans="1:7" x14ac:dyDescent="0.2">
      <c r="G5" s="23"/>
    </row>
    <row r="6" spans="1:7" ht="29.25" customHeight="1" x14ac:dyDescent="0.2">
      <c r="E6" s="4" t="s">
        <v>2</v>
      </c>
      <c r="G6" s="24" t="s">
        <v>3</v>
      </c>
    </row>
    <row r="7" spans="1:7" x14ac:dyDescent="0.2">
      <c r="B7" t="s">
        <v>44</v>
      </c>
      <c r="C7" s="2"/>
      <c r="E7" s="16">
        <f>Profit!E21</f>
        <v>70392.60000000021</v>
      </c>
      <c r="G7" s="16">
        <f>Profit!G21</f>
        <v>532494.46999999986</v>
      </c>
    </row>
    <row r="8" spans="1:7" x14ac:dyDescent="0.2">
      <c r="C8" s="2"/>
      <c r="E8" s="15"/>
      <c r="G8" s="15"/>
    </row>
    <row r="9" spans="1:7" x14ac:dyDescent="0.2">
      <c r="A9" s="1" t="s">
        <v>30</v>
      </c>
      <c r="B9" s="21" t="s">
        <v>45</v>
      </c>
      <c r="C9" s="55" t="s">
        <v>46</v>
      </c>
      <c r="E9" s="16"/>
      <c r="G9" s="16">
        <v>50000</v>
      </c>
    </row>
    <row r="10" spans="1:7" x14ac:dyDescent="0.2">
      <c r="A10" s="1" t="s">
        <v>16</v>
      </c>
      <c r="B10" t="s">
        <v>47</v>
      </c>
      <c r="C10" s="52"/>
      <c r="E10" s="16">
        <v>5000</v>
      </c>
      <c r="G10" s="16"/>
    </row>
    <row r="12" spans="1:7" x14ac:dyDescent="0.2">
      <c r="A12" s="1" t="s">
        <v>30</v>
      </c>
      <c r="B12" t="s">
        <v>48</v>
      </c>
      <c r="C12" s="55" t="s">
        <v>49</v>
      </c>
      <c r="E12" s="16">
        <v>10000</v>
      </c>
      <c r="G12" s="16">
        <v>150000</v>
      </c>
    </row>
    <row r="13" spans="1:7" x14ac:dyDescent="0.2">
      <c r="A13" s="1" t="s">
        <v>16</v>
      </c>
      <c r="B13" t="s">
        <v>50</v>
      </c>
      <c r="C13" s="52"/>
      <c r="E13" s="16">
        <v>0</v>
      </c>
      <c r="G13" s="16"/>
    </row>
    <row r="15" spans="1:7" x14ac:dyDescent="0.2">
      <c r="A15" s="1" t="s">
        <v>30</v>
      </c>
      <c r="B15" t="s">
        <v>51</v>
      </c>
      <c r="C15" s="55" t="s">
        <v>52</v>
      </c>
      <c r="E15" s="16"/>
      <c r="G15" s="16">
        <v>20000</v>
      </c>
    </row>
    <row r="16" spans="1:7" x14ac:dyDescent="0.2">
      <c r="A16" s="1" t="s">
        <v>16</v>
      </c>
      <c r="B16" t="s">
        <v>53</v>
      </c>
      <c r="C16" s="52"/>
      <c r="E16" s="16">
        <v>20000</v>
      </c>
      <c r="G16" s="16"/>
    </row>
    <row r="18" spans="1:8" x14ac:dyDescent="0.2">
      <c r="A18" s="1" t="s">
        <v>16</v>
      </c>
      <c r="B18" s="21" t="s">
        <v>54</v>
      </c>
      <c r="C18" s="55" t="s">
        <v>55</v>
      </c>
      <c r="E18" s="30"/>
      <c r="G18" s="30">
        <v>50000</v>
      </c>
    </row>
    <row r="19" spans="1:8" x14ac:dyDescent="0.2">
      <c r="A19" s="1" t="s">
        <v>30</v>
      </c>
      <c r="B19" t="s">
        <v>56</v>
      </c>
      <c r="C19" s="55"/>
      <c r="E19" s="30">
        <v>5000</v>
      </c>
      <c r="G19" s="30"/>
    </row>
    <row r="21" spans="1:8" x14ac:dyDescent="0.2">
      <c r="A21" s="1" t="s">
        <v>30</v>
      </c>
      <c r="B21" t="s">
        <v>57</v>
      </c>
      <c r="C21" s="55" t="s">
        <v>55</v>
      </c>
      <c r="E21" s="16">
        <v>25000</v>
      </c>
      <c r="G21" s="16">
        <v>350000</v>
      </c>
      <c r="H21" t="s">
        <v>95</v>
      </c>
    </row>
    <row r="22" spans="1:8" x14ac:dyDescent="0.2">
      <c r="A22" s="1" t="s">
        <v>16</v>
      </c>
      <c r="B22" t="s">
        <v>58</v>
      </c>
      <c r="C22" s="52"/>
      <c r="E22" s="16"/>
      <c r="G22" s="16"/>
    </row>
    <row r="24" spans="1:8" x14ac:dyDescent="0.2">
      <c r="A24" s="1" t="s">
        <v>30</v>
      </c>
      <c r="B24" t="s">
        <v>59</v>
      </c>
      <c r="C24" s="55" t="s">
        <v>60</v>
      </c>
      <c r="E24" s="16">
        <v>10000</v>
      </c>
      <c r="G24" s="16">
        <f>E24</f>
        <v>10000</v>
      </c>
    </row>
    <row r="25" spans="1:8" x14ac:dyDescent="0.2">
      <c r="A25" s="1" t="s">
        <v>16</v>
      </c>
      <c r="B25" t="s">
        <v>61</v>
      </c>
      <c r="C25" s="52"/>
      <c r="E25" s="16"/>
      <c r="G25" s="16"/>
    </row>
    <row r="27" spans="1:8" x14ac:dyDescent="0.2">
      <c r="A27" s="1" t="s">
        <v>9</v>
      </c>
      <c r="B27" s="3" t="s">
        <v>62</v>
      </c>
      <c r="E27" s="22">
        <f>E7-E9+E10-E12+E13-E15+E16+E18-E19-E21+E22-E24+E25</f>
        <v>45392.60000000021</v>
      </c>
      <c r="F27" s="22"/>
      <c r="G27" s="22">
        <f t="shared" ref="G27" si="0">G7-G9+G10-G12+G13-G15+G16+G18-G19-G21+G22-G24+G25</f>
        <v>2494.4699999998556</v>
      </c>
    </row>
    <row r="29" spans="1:8" x14ac:dyDescent="0.2">
      <c r="B29" t="s">
        <v>63</v>
      </c>
      <c r="E29" s="16">
        <v>23600</v>
      </c>
      <c r="G29" s="15">
        <f>E30</f>
        <v>68992.60000000021</v>
      </c>
    </row>
    <row r="30" spans="1:8" x14ac:dyDescent="0.2">
      <c r="B30" t="s">
        <v>64</v>
      </c>
      <c r="E30" s="9">
        <f>E29+E27</f>
        <v>68992.60000000021</v>
      </c>
      <c r="G30" s="9">
        <f>G29+G27</f>
        <v>71487.070000000065</v>
      </c>
    </row>
    <row r="32" spans="1:8" x14ac:dyDescent="0.2">
      <c r="E32" s="9"/>
    </row>
  </sheetData>
  <mergeCells count="9">
    <mergeCell ref="A1:B1"/>
    <mergeCell ref="C18:C19"/>
    <mergeCell ref="C24:C25"/>
    <mergeCell ref="B2:G2"/>
    <mergeCell ref="B3:G4"/>
    <mergeCell ref="C9:C10"/>
    <mergeCell ref="C12:C13"/>
    <mergeCell ref="C15:C16"/>
    <mergeCell ref="C21:C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4"/>
  <sheetViews>
    <sheetView workbookViewId="0">
      <pane ySplit="4" topLeftCell="A5" activePane="bottomLeft" state="frozen"/>
      <selection pane="bottomLeft" activeCell="D26" sqref="D26"/>
    </sheetView>
  </sheetViews>
  <sheetFormatPr baseColWidth="10" defaultColWidth="8.83203125" defaultRowHeight="15" x14ac:dyDescent="0.2"/>
  <cols>
    <col min="1" max="1" width="15" customWidth="1"/>
    <col min="2" max="2" width="14" customWidth="1"/>
    <col min="3" max="4" width="16" customWidth="1"/>
    <col min="5" max="7" width="14" customWidth="1"/>
    <col min="8" max="8" width="16" customWidth="1"/>
    <col min="9" max="9" width="15" customWidth="1"/>
    <col min="10" max="10" width="13" customWidth="1"/>
    <col min="11" max="12" width="14" customWidth="1"/>
    <col min="13" max="13" width="13" customWidth="1"/>
    <col min="14" max="14" width="14" customWidth="1"/>
    <col min="15" max="15" width="22" customWidth="1"/>
  </cols>
  <sheetData>
    <row r="1" spans="1:15" ht="65.25" customHeight="1" x14ac:dyDescent="0.2">
      <c r="A1" s="50" t="e" vm="1">
        <v>#VALUE!</v>
      </c>
      <c r="B1" s="50"/>
    </row>
    <row r="2" spans="1:15" ht="14.5" customHeight="1" x14ac:dyDescent="0.25">
      <c r="A2" s="60" t="s">
        <v>65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x14ac:dyDescent="0.2">
      <c r="A3" s="25" t="s">
        <v>66</v>
      </c>
    </row>
    <row r="4" spans="1:15" ht="32" x14ac:dyDescent="0.2">
      <c r="A4" s="36" t="s">
        <v>67</v>
      </c>
      <c r="B4" s="36" t="s">
        <v>68</v>
      </c>
      <c r="C4" s="36" t="s">
        <v>69</v>
      </c>
      <c r="D4" s="36" t="s">
        <v>70</v>
      </c>
      <c r="E4" s="36" t="s">
        <v>71</v>
      </c>
      <c r="F4" s="36" t="s">
        <v>72</v>
      </c>
      <c r="G4" s="36" t="s">
        <v>73</v>
      </c>
      <c r="H4" s="36" t="s">
        <v>74</v>
      </c>
      <c r="I4" s="36" t="s">
        <v>96</v>
      </c>
      <c r="J4" s="36" t="s">
        <v>75</v>
      </c>
      <c r="K4" s="36" t="s">
        <v>94</v>
      </c>
      <c r="L4" s="36" t="s">
        <v>76</v>
      </c>
      <c r="M4" s="36" t="s">
        <v>77</v>
      </c>
      <c r="N4" s="36" t="s">
        <v>78</v>
      </c>
      <c r="O4" s="36" t="s">
        <v>79</v>
      </c>
    </row>
    <row r="5" spans="1:15" x14ac:dyDescent="0.2">
      <c r="A5" s="34">
        <v>45885</v>
      </c>
      <c r="B5" s="35">
        <f>'Cash Flow'!E30</f>
        <v>68992.60000000021</v>
      </c>
      <c r="C5" s="35">
        <v>22000</v>
      </c>
      <c r="D5" s="35">
        <v>10500</v>
      </c>
      <c r="E5" s="35">
        <v>1000</v>
      </c>
      <c r="F5" s="33">
        <f t="shared" ref="F5:F17" si="0">SUM(C5:E5)</f>
        <v>33500</v>
      </c>
      <c r="G5" s="35">
        <v>8500</v>
      </c>
      <c r="H5" s="35">
        <v>12000</v>
      </c>
      <c r="I5" s="35">
        <v>6000</v>
      </c>
      <c r="J5" s="35"/>
      <c r="K5" s="35">
        <v>2000</v>
      </c>
      <c r="L5" s="33">
        <f t="shared" ref="L5:L17" si="1">SUM(G5:K5)</f>
        <v>28500</v>
      </c>
      <c r="M5" s="33">
        <f t="shared" ref="M5:M17" si="2">F5-L5</f>
        <v>5000</v>
      </c>
      <c r="N5" s="33">
        <f t="shared" ref="N5:N17" si="3">B5+M5</f>
        <v>73992.60000000021</v>
      </c>
      <c r="O5" s="26"/>
    </row>
    <row r="6" spans="1:15" x14ac:dyDescent="0.2">
      <c r="A6" s="28">
        <f t="shared" ref="A6:A17" si="4">A5+7</f>
        <v>45892</v>
      </c>
      <c r="B6" s="33">
        <f t="shared" ref="B6:B17" si="5">N5</f>
        <v>73992.60000000021</v>
      </c>
      <c r="C6" s="35"/>
      <c r="D6" s="35"/>
      <c r="E6" s="35"/>
      <c r="F6" s="33">
        <f t="shared" si="0"/>
        <v>0</v>
      </c>
      <c r="G6" s="35"/>
      <c r="H6" s="35"/>
      <c r="I6" s="35"/>
      <c r="J6" s="35"/>
      <c r="K6" s="35"/>
      <c r="L6" s="33">
        <f t="shared" si="1"/>
        <v>0</v>
      </c>
      <c r="M6" s="33">
        <f t="shared" si="2"/>
        <v>0</v>
      </c>
      <c r="N6" s="33">
        <f t="shared" si="3"/>
        <v>73992.60000000021</v>
      </c>
      <c r="O6" s="26"/>
    </row>
    <row r="7" spans="1:15" x14ac:dyDescent="0.2">
      <c r="A7" s="28">
        <f t="shared" si="4"/>
        <v>45899</v>
      </c>
      <c r="B7" s="33">
        <f t="shared" si="5"/>
        <v>73992.60000000021</v>
      </c>
      <c r="C7" s="35"/>
      <c r="D7" s="35"/>
      <c r="E7" s="35"/>
      <c r="F7" s="33">
        <f t="shared" si="0"/>
        <v>0</v>
      </c>
      <c r="G7" s="35"/>
      <c r="H7" s="35"/>
      <c r="I7" s="35"/>
      <c r="J7" s="35"/>
      <c r="K7" s="35"/>
      <c r="L7" s="33">
        <f t="shared" si="1"/>
        <v>0</v>
      </c>
      <c r="M7" s="33">
        <f t="shared" si="2"/>
        <v>0</v>
      </c>
      <c r="N7" s="33">
        <f t="shared" si="3"/>
        <v>73992.60000000021</v>
      </c>
      <c r="O7" s="26"/>
    </row>
    <row r="8" spans="1:15" x14ac:dyDescent="0.2">
      <c r="A8" s="28">
        <f t="shared" si="4"/>
        <v>45906</v>
      </c>
      <c r="B8" s="33">
        <f t="shared" si="5"/>
        <v>73992.60000000021</v>
      </c>
      <c r="C8" s="35"/>
      <c r="D8" s="35"/>
      <c r="E8" s="35"/>
      <c r="F8" s="33">
        <f t="shared" si="0"/>
        <v>0</v>
      </c>
      <c r="G8" s="35"/>
      <c r="H8" s="35"/>
      <c r="I8" s="35"/>
      <c r="J8" s="35"/>
      <c r="K8" s="35"/>
      <c r="L8" s="33">
        <f t="shared" si="1"/>
        <v>0</v>
      </c>
      <c r="M8" s="33">
        <f t="shared" si="2"/>
        <v>0</v>
      </c>
      <c r="N8" s="33">
        <f t="shared" si="3"/>
        <v>73992.60000000021</v>
      </c>
      <c r="O8" s="26"/>
    </row>
    <row r="9" spans="1:15" x14ac:dyDescent="0.2">
      <c r="A9" s="28">
        <f t="shared" si="4"/>
        <v>45913</v>
      </c>
      <c r="B9" s="33">
        <f t="shared" si="5"/>
        <v>73992.60000000021</v>
      </c>
      <c r="C9" s="35"/>
      <c r="D9" s="35"/>
      <c r="E9" s="35"/>
      <c r="F9" s="33">
        <f t="shared" si="0"/>
        <v>0</v>
      </c>
      <c r="G9" s="35"/>
      <c r="H9" s="35"/>
      <c r="I9" s="35"/>
      <c r="J9" s="35"/>
      <c r="K9" s="35"/>
      <c r="L9" s="33">
        <f t="shared" si="1"/>
        <v>0</v>
      </c>
      <c r="M9" s="33">
        <f t="shared" si="2"/>
        <v>0</v>
      </c>
      <c r="N9" s="33">
        <f t="shared" si="3"/>
        <v>73992.60000000021</v>
      </c>
      <c r="O9" s="26"/>
    </row>
    <row r="10" spans="1:15" x14ac:dyDescent="0.2">
      <c r="A10" s="28">
        <f t="shared" si="4"/>
        <v>45920</v>
      </c>
      <c r="B10" s="33">
        <f t="shared" si="5"/>
        <v>73992.60000000021</v>
      </c>
      <c r="C10" s="35"/>
      <c r="D10" s="35"/>
      <c r="E10" s="35"/>
      <c r="F10" s="33">
        <f t="shared" si="0"/>
        <v>0</v>
      </c>
      <c r="G10" s="35"/>
      <c r="H10" s="35"/>
      <c r="I10" s="35"/>
      <c r="J10" s="35"/>
      <c r="K10" s="35"/>
      <c r="L10" s="33">
        <f t="shared" si="1"/>
        <v>0</v>
      </c>
      <c r="M10" s="33">
        <f t="shared" si="2"/>
        <v>0</v>
      </c>
      <c r="N10" s="33">
        <f t="shared" si="3"/>
        <v>73992.60000000021</v>
      </c>
      <c r="O10" s="26"/>
    </row>
    <row r="11" spans="1:15" x14ac:dyDescent="0.2">
      <c r="A11" s="28">
        <f t="shared" si="4"/>
        <v>45927</v>
      </c>
      <c r="B11" s="33">
        <f t="shared" si="5"/>
        <v>73992.60000000021</v>
      </c>
      <c r="C11" s="35"/>
      <c r="D11" s="35"/>
      <c r="E11" s="35"/>
      <c r="F11" s="33">
        <f t="shared" si="0"/>
        <v>0</v>
      </c>
      <c r="G11" s="35"/>
      <c r="H11" s="35"/>
      <c r="I11" s="35"/>
      <c r="J11" s="35"/>
      <c r="K11" s="35"/>
      <c r="L11" s="33">
        <f t="shared" si="1"/>
        <v>0</v>
      </c>
      <c r="M11" s="33">
        <f t="shared" si="2"/>
        <v>0</v>
      </c>
      <c r="N11" s="33">
        <f t="shared" si="3"/>
        <v>73992.60000000021</v>
      </c>
      <c r="O11" s="26"/>
    </row>
    <row r="12" spans="1:15" x14ac:dyDescent="0.2">
      <c r="A12" s="28">
        <f t="shared" si="4"/>
        <v>45934</v>
      </c>
      <c r="B12" s="33">
        <f t="shared" si="5"/>
        <v>73992.60000000021</v>
      </c>
      <c r="C12" s="35"/>
      <c r="D12" s="35"/>
      <c r="E12" s="35"/>
      <c r="F12" s="33">
        <f t="shared" si="0"/>
        <v>0</v>
      </c>
      <c r="G12" s="35"/>
      <c r="H12" s="35"/>
      <c r="I12" s="35"/>
      <c r="J12" s="35"/>
      <c r="K12" s="35"/>
      <c r="L12" s="33">
        <f t="shared" si="1"/>
        <v>0</v>
      </c>
      <c r="M12" s="33">
        <f t="shared" si="2"/>
        <v>0</v>
      </c>
      <c r="N12" s="33">
        <f t="shared" si="3"/>
        <v>73992.60000000021</v>
      </c>
      <c r="O12" s="26"/>
    </row>
    <row r="13" spans="1:15" x14ac:dyDescent="0.2">
      <c r="A13" s="28">
        <f t="shared" si="4"/>
        <v>45941</v>
      </c>
      <c r="B13" s="33">
        <f t="shared" si="5"/>
        <v>73992.60000000021</v>
      </c>
      <c r="C13" s="35"/>
      <c r="D13" s="35"/>
      <c r="E13" s="35"/>
      <c r="F13" s="33">
        <f t="shared" si="0"/>
        <v>0</v>
      </c>
      <c r="G13" s="35"/>
      <c r="H13" s="35"/>
      <c r="I13" s="35"/>
      <c r="J13" s="35"/>
      <c r="K13" s="35"/>
      <c r="L13" s="33">
        <f t="shared" si="1"/>
        <v>0</v>
      </c>
      <c r="M13" s="33">
        <f t="shared" si="2"/>
        <v>0</v>
      </c>
      <c r="N13" s="33">
        <f t="shared" si="3"/>
        <v>73992.60000000021</v>
      </c>
      <c r="O13" s="26"/>
    </row>
    <row r="14" spans="1:15" x14ac:dyDescent="0.2">
      <c r="A14" s="28">
        <f t="shared" si="4"/>
        <v>45948</v>
      </c>
      <c r="B14" s="33">
        <f t="shared" si="5"/>
        <v>73992.60000000021</v>
      </c>
      <c r="C14" s="35"/>
      <c r="D14" s="35"/>
      <c r="E14" s="35"/>
      <c r="F14" s="33">
        <f t="shared" si="0"/>
        <v>0</v>
      </c>
      <c r="G14" s="35"/>
      <c r="H14" s="35"/>
      <c r="I14" s="35"/>
      <c r="J14" s="35"/>
      <c r="K14" s="35"/>
      <c r="L14" s="33">
        <f t="shared" si="1"/>
        <v>0</v>
      </c>
      <c r="M14" s="33">
        <f t="shared" si="2"/>
        <v>0</v>
      </c>
      <c r="N14" s="33">
        <f t="shared" si="3"/>
        <v>73992.60000000021</v>
      </c>
      <c r="O14" s="26"/>
    </row>
    <row r="15" spans="1:15" x14ac:dyDescent="0.2">
      <c r="A15" s="28">
        <f t="shared" si="4"/>
        <v>45955</v>
      </c>
      <c r="B15" s="33">
        <f t="shared" si="5"/>
        <v>73992.60000000021</v>
      </c>
      <c r="C15" s="35"/>
      <c r="D15" s="35"/>
      <c r="E15" s="35"/>
      <c r="F15" s="33">
        <f t="shared" si="0"/>
        <v>0</v>
      </c>
      <c r="G15" s="35"/>
      <c r="H15" s="35"/>
      <c r="I15" s="35"/>
      <c r="J15" s="35"/>
      <c r="K15" s="35"/>
      <c r="L15" s="33">
        <f t="shared" si="1"/>
        <v>0</v>
      </c>
      <c r="M15" s="33">
        <f t="shared" si="2"/>
        <v>0</v>
      </c>
      <c r="N15" s="33">
        <f t="shared" si="3"/>
        <v>73992.60000000021</v>
      </c>
      <c r="O15" s="26"/>
    </row>
    <row r="16" spans="1:15" x14ac:dyDescent="0.2">
      <c r="A16" s="28">
        <f t="shared" si="4"/>
        <v>45962</v>
      </c>
      <c r="B16" s="33">
        <f t="shared" si="5"/>
        <v>73992.60000000021</v>
      </c>
      <c r="C16" s="35"/>
      <c r="D16" s="35"/>
      <c r="E16" s="35"/>
      <c r="F16" s="33">
        <f t="shared" si="0"/>
        <v>0</v>
      </c>
      <c r="G16" s="35"/>
      <c r="H16" s="35"/>
      <c r="I16" s="35"/>
      <c r="J16" s="35"/>
      <c r="K16" s="35"/>
      <c r="L16" s="33">
        <f t="shared" si="1"/>
        <v>0</v>
      </c>
      <c r="M16" s="33">
        <f t="shared" si="2"/>
        <v>0</v>
      </c>
      <c r="N16" s="33">
        <f t="shared" si="3"/>
        <v>73992.60000000021</v>
      </c>
      <c r="O16" s="26"/>
    </row>
    <row r="17" spans="1:15" x14ac:dyDescent="0.2">
      <c r="A17" s="28">
        <f t="shared" si="4"/>
        <v>45969</v>
      </c>
      <c r="B17" s="33">
        <f t="shared" si="5"/>
        <v>73992.60000000021</v>
      </c>
      <c r="C17" s="35"/>
      <c r="D17" s="35"/>
      <c r="E17" s="35"/>
      <c r="F17" s="33">
        <f t="shared" si="0"/>
        <v>0</v>
      </c>
      <c r="G17" s="35"/>
      <c r="H17" s="35"/>
      <c r="I17" s="35"/>
      <c r="J17" s="35"/>
      <c r="K17" s="35"/>
      <c r="L17" s="33">
        <f t="shared" si="1"/>
        <v>0</v>
      </c>
      <c r="M17" s="33">
        <f t="shared" si="2"/>
        <v>0</v>
      </c>
      <c r="N17" s="33">
        <f t="shared" si="3"/>
        <v>73992.60000000021</v>
      </c>
      <c r="O17" s="26"/>
    </row>
    <row r="18" spans="1:15" x14ac:dyDescent="0.2">
      <c r="A18" s="29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5" x14ac:dyDescent="0.2">
      <c r="A19" s="29"/>
    </row>
    <row r="20" spans="1:15" x14ac:dyDescent="0.2">
      <c r="A20" s="29"/>
    </row>
    <row r="21" spans="1:15" x14ac:dyDescent="0.2">
      <c r="A21" s="29"/>
    </row>
    <row r="22" spans="1:15" x14ac:dyDescent="0.2">
      <c r="A22" s="29"/>
    </row>
    <row r="23" spans="1:15" x14ac:dyDescent="0.2">
      <c r="A23" s="29"/>
    </row>
    <row r="24" spans="1:15" x14ac:dyDescent="0.2">
      <c r="A24" s="29"/>
    </row>
  </sheetData>
  <mergeCells count="2">
    <mergeCell ref="A2:O2"/>
    <mergeCell ref="A1:B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4"/>
  <sheetViews>
    <sheetView workbookViewId="0">
      <selection activeCell="A2" sqref="A2:D2"/>
    </sheetView>
  </sheetViews>
  <sheetFormatPr baseColWidth="10" defaultColWidth="8.83203125" defaultRowHeight="15" x14ac:dyDescent="0.2"/>
  <cols>
    <col min="1" max="1" width="6" customWidth="1"/>
    <col min="2" max="2" width="120" customWidth="1"/>
  </cols>
  <sheetData>
    <row r="1" spans="1:4" ht="65.25" customHeight="1" x14ac:dyDescent="0.2">
      <c r="A1" s="50" t="e" vm="1">
        <v>#VALUE!</v>
      </c>
      <c r="B1" s="50"/>
    </row>
    <row r="2" spans="1:4" ht="19" x14ac:dyDescent="0.25">
      <c r="A2" s="61" t="s">
        <v>80</v>
      </c>
      <c r="B2" s="47"/>
      <c r="C2" s="47"/>
      <c r="D2" s="47"/>
    </row>
    <row r="3" spans="1:4" x14ac:dyDescent="0.2">
      <c r="A3" t="s">
        <v>81</v>
      </c>
    </row>
    <row r="4" spans="1:4" x14ac:dyDescent="0.2">
      <c r="A4" s="25" t="s">
        <v>82</v>
      </c>
      <c r="B4" s="25" t="s">
        <v>83</v>
      </c>
    </row>
    <row r="5" spans="1:4" x14ac:dyDescent="0.2">
      <c r="A5" s="27"/>
      <c r="B5" s="27" t="s">
        <v>84</v>
      </c>
    </row>
    <row r="6" spans="1:4" x14ac:dyDescent="0.2">
      <c r="A6" s="27"/>
      <c r="B6" s="27" t="s">
        <v>85</v>
      </c>
    </row>
    <row r="7" spans="1:4" x14ac:dyDescent="0.2">
      <c r="A7" s="27"/>
      <c r="B7" s="27" t="s">
        <v>86</v>
      </c>
    </row>
    <row r="8" spans="1:4" x14ac:dyDescent="0.2">
      <c r="A8" s="27"/>
      <c r="B8" s="27" t="s">
        <v>87</v>
      </c>
    </row>
    <row r="9" spans="1:4" x14ac:dyDescent="0.2">
      <c r="A9" s="27"/>
      <c r="B9" s="27" t="s">
        <v>88</v>
      </c>
    </row>
    <row r="10" spans="1:4" x14ac:dyDescent="0.2">
      <c r="A10" s="27"/>
      <c r="B10" s="27" t="s">
        <v>89</v>
      </c>
    </row>
    <row r="11" spans="1:4" x14ac:dyDescent="0.2">
      <c r="A11" s="27"/>
      <c r="B11" s="27" t="s">
        <v>90</v>
      </c>
    </row>
    <row r="12" spans="1:4" x14ac:dyDescent="0.2">
      <c r="A12" s="27"/>
      <c r="B12" s="27" t="s">
        <v>91</v>
      </c>
    </row>
    <row r="13" spans="1:4" x14ac:dyDescent="0.2">
      <c r="A13" s="27"/>
      <c r="B13" s="27" t="s">
        <v>92</v>
      </c>
    </row>
    <row r="14" spans="1:4" x14ac:dyDescent="0.2">
      <c r="A14" s="27"/>
      <c r="B14" s="27" t="s">
        <v>93</v>
      </c>
    </row>
  </sheetData>
  <mergeCells count="2">
    <mergeCell ref="A2:D2"/>
    <mergeCell ref="A1:B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DDDB85FA03484E809992E2A0704B4B" ma:contentTypeVersion="12" ma:contentTypeDescription="Create a new document." ma:contentTypeScope="" ma:versionID="f67aa0902b6c3dd4d14190b7b61c0fd2">
  <xsd:schema xmlns:xsd="http://www.w3.org/2001/XMLSchema" xmlns:xs="http://www.w3.org/2001/XMLSchema" xmlns:p="http://schemas.microsoft.com/office/2006/metadata/properties" xmlns:ns2="e0815b1a-fddf-48d8-9367-80a031b1dd1d" xmlns:ns3="7243d8a6-95af-4a5b-9690-be132b06e5fb" targetNamespace="http://schemas.microsoft.com/office/2006/metadata/properties" ma:root="true" ma:fieldsID="0e8de6e62cb99618293e61adeed3dfa9" ns2:_="" ns3:_="">
    <xsd:import namespace="e0815b1a-fddf-48d8-9367-80a031b1dd1d"/>
    <xsd:import namespace="7243d8a6-95af-4a5b-9690-be132b06e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15b1a-fddf-48d8-9367-80a031b1dd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69b8d5e-6bb7-4492-b39f-651cd0f85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43d8a6-95af-4a5b-9690-be132b06e5f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a655152-4dd1-4c0b-8c63-696bbcf58e9b}" ma:internalName="TaxCatchAll" ma:showField="CatchAllData" ma:web="7243d8a6-95af-4a5b-9690-be132b06e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815b1a-fddf-48d8-9367-80a031b1dd1d">
      <Terms xmlns="http://schemas.microsoft.com/office/infopath/2007/PartnerControls"/>
    </lcf76f155ced4ddcb4097134ff3c332f>
    <TaxCatchAll xmlns="7243d8a6-95af-4a5b-9690-be132b06e5fb" xsi:nil="true"/>
  </documentManagement>
</p:properties>
</file>

<file path=customXml/itemProps1.xml><?xml version="1.0" encoding="utf-8"?>
<ds:datastoreItem xmlns:ds="http://schemas.openxmlformats.org/officeDocument/2006/customXml" ds:itemID="{53A6F95B-5839-405A-8DEC-CAB44B284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815b1a-fddf-48d8-9367-80a031b1dd1d"/>
    <ds:schemaRef ds:uri="7243d8a6-95af-4a5b-9690-be132b06e5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A40336-63B7-4466-B900-72F74375B0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90431F-E80F-42DC-9FD9-47CB396F45B7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243d8a6-95af-4a5b-9690-be132b06e5fb"/>
    <ds:schemaRef ds:uri="e0815b1a-fddf-48d8-9367-80a031b1dd1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HUCFO</vt:lpstr>
      <vt:lpstr>Instructions</vt:lpstr>
      <vt:lpstr>Revenue</vt:lpstr>
      <vt:lpstr>Profit</vt:lpstr>
      <vt:lpstr>Cash Flow</vt:lpstr>
      <vt:lpstr>13-Week Cash Plan</vt:lpstr>
      <vt:lpstr>Weekly Rhythm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Lean</dc:creator>
  <cp:keywords/>
  <dc:description/>
  <cp:lastModifiedBy>Tiffani Arnold</cp:lastModifiedBy>
  <cp:revision/>
  <dcterms:created xsi:type="dcterms:W3CDTF">2021-04-19T15:41:59Z</dcterms:created>
  <dcterms:modified xsi:type="dcterms:W3CDTF">2026-05-18T21:28:46Z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0x0101008DDDDB85FA03484E809992E2A0704B4B</vt:lpwstr>
  </property>
  <property fmtid="{D5CDD505-2E9C-101B-9397-08002B2CF9AE}" pid="3" name="MediaServiceImageTags">
    <vt:lpwstr/>
  </property>
</Properties>
</file>